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<sst xmlns="http://schemas.openxmlformats.org/spreadsheetml/2006/main" count="82" uniqueCount="52">
  <si>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Productos Esperados</t>
  </si>
  <si>
    <t>Actividades Previstas</t>
  </si>
  <si>
    <t>Presupuesto Previsto por Año</t>
  </si>
  <si>
    <t>Presupuesto Total Previsto</t>
  </si>
  <si>
    <t>Fuente Financ.</t>
  </si>
  <si>
    <t>Cuenta</t>
  </si>
  <si>
    <t>Descripción</t>
  </si>
  <si>
    <t>Monto (US$)</t>
  </si>
  <si>
    <r>
      <t>Producto Único</t>
    </r>
    <r>
      <rPr>
        <sz val="8"/>
        <color indexed="8"/>
        <rFont val="Arial"/>
        <family val="2"/>
      </rPr>
      <t>:</t>
    </r>
  </si>
  <si>
    <t>Se han creado las bases que impulsarán y afianzarán el desarrollo del sector Servicios, posibilitando el mejoramiento de su competitividad y el fortalecimiento institucional.</t>
  </si>
  <si>
    <t>Actividad 1</t>
  </si>
  <si>
    <t>MIC</t>
  </si>
  <si>
    <t>Consultores Locales</t>
  </si>
  <si>
    <t>Definición de lineamientos de política para el desarrollo del sector Servicios</t>
  </si>
  <si>
    <t>Viajes</t>
  </si>
  <si>
    <t>Mater. Impresos y Audiov.</t>
  </si>
  <si>
    <t>Eventos de Capacitación</t>
  </si>
  <si>
    <t>Costos directos PNUD</t>
  </si>
  <si>
    <t>Subtotal Actividad 1</t>
  </si>
  <si>
    <t>Actividad 2</t>
  </si>
  <si>
    <t>Diseño e implementación de un Plan de Conectividad de registros administrativos del sector Servicios.</t>
  </si>
  <si>
    <t>Mobiliario y Equipos</t>
  </si>
  <si>
    <t>Equipos Informáticos</t>
  </si>
  <si>
    <t>Subtotal Actividad 2</t>
  </si>
  <si>
    <t>Actividad 3</t>
  </si>
  <si>
    <t>Consultores Internacionales</t>
  </si>
  <si>
    <t xml:space="preserve">Formación de una masa crítica de personas, del sector público y privado, en aspectos relevantes del Comercio de Servicios </t>
  </si>
  <si>
    <t>Varios (Difusión)</t>
  </si>
  <si>
    <t>Subtotal Actividad 1.3</t>
  </si>
  <si>
    <t>Actividad 4.1</t>
  </si>
  <si>
    <t>Consultores Locales (Adm.)</t>
  </si>
  <si>
    <t>Gerenciamiento y Administración</t>
  </si>
  <si>
    <t>Serv. Profesionales (Aud.)</t>
  </si>
  <si>
    <t>Varios (movilidad, courier, etc)</t>
  </si>
  <si>
    <t>Subtotal Actividad 1.4</t>
  </si>
  <si>
    <t>MONITOREO</t>
  </si>
  <si>
    <t>Total Producto 1</t>
  </si>
  <si>
    <t>EVALUACIÓN</t>
  </si>
  <si>
    <t>Servicios de Gestión General PNUD (GMS, 4%)</t>
  </si>
  <si>
    <t>Costos Indirectos PNUD</t>
  </si>
  <si>
    <t>TOTAL</t>
  </si>
  <si>
    <r>
      <t>I.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PLAN DE TRABAJO PLURIANUAL  - REVISIÓN GENERAL N° 2  PRESUPUESTARIA AÑO 2018  A PEDIDO DEL PROYECTO N° 106883</t>
    </r>
  </si>
  <si>
    <t>Responsable</t>
  </si>
  <si>
    <t>Presupuesto 2018</t>
  </si>
  <si>
    <t>Ejecuciòn           2018</t>
  </si>
  <si>
    <t>Saldo 2018</t>
  </si>
  <si>
    <t>Compromiso 2018</t>
  </si>
  <si>
    <t>AÑO 2019</t>
  </si>
  <si>
    <t xml:space="preserve">Revision Sustantiva 2 </t>
  </si>
  <si>
    <t xml:space="preserve"> Porcentaje del Total</t>
  </si>
  <si>
    <t xml:space="preserve">Ganancias  Obtenidas por el proyecto </t>
  </si>
  <si>
    <t>TOTAL sin Diferencia Cambiaria</t>
  </si>
</sst>
</file>

<file path=xl/styles.xml><?xml version="1.0" encoding="utf-8"?>
<styleSheet xmlns="http://schemas.openxmlformats.org/spreadsheetml/2006/main">
  <numFmts count="26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i/>
      <sz val="8"/>
      <color rgb="FF000000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indent="4"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6" fillId="0" borderId="13" xfId="0" applyFont="1" applyBorder="1" applyAlignment="1">
      <alignment vertical="center" wrapText="1"/>
    </xf>
    <xf numFmtId="4" fontId="0" fillId="0" borderId="0" xfId="0" applyNumberFormat="1" applyAlignment="1">
      <alignment/>
    </xf>
    <xf numFmtId="4" fontId="47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8" fillId="34" borderId="10" xfId="0" applyFont="1" applyFill="1" applyBorder="1" applyAlignment="1">
      <alignment vertical="center" wrapText="1"/>
    </xf>
    <xf numFmtId="4" fontId="48" fillId="34" borderId="10" xfId="0" applyNumberFormat="1" applyFont="1" applyFill="1" applyBorder="1" applyAlignment="1">
      <alignment horizontal="right" vertical="center" wrapText="1"/>
    </xf>
    <xf numFmtId="0" fontId="48" fillId="34" borderId="14" xfId="0" applyFont="1" applyFill="1" applyBorder="1" applyAlignment="1">
      <alignment vertical="center" wrapText="1"/>
    </xf>
    <xf numFmtId="0" fontId="48" fillId="34" borderId="14" xfId="0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right" vertical="center"/>
    </xf>
    <xf numFmtId="0" fontId="48" fillId="34" borderId="15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5" borderId="15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vertical="center" wrapText="1"/>
    </xf>
    <xf numFmtId="4" fontId="48" fillId="35" borderId="10" xfId="0" applyNumberFormat="1" applyFont="1" applyFill="1" applyBorder="1" applyAlignment="1">
      <alignment horizontal="right" vertical="center"/>
    </xf>
    <xf numFmtId="0" fontId="48" fillId="35" borderId="10" xfId="0" applyFont="1" applyFill="1" applyBorder="1" applyAlignment="1">
      <alignment horizontal="right" vertical="center" wrapText="1"/>
    </xf>
    <xf numFmtId="4" fontId="47" fillId="19" borderId="10" xfId="0" applyNumberFormat="1" applyFont="1" applyFill="1" applyBorder="1" applyAlignment="1">
      <alignment horizontal="right" vertical="center" wrapText="1"/>
    </xf>
    <xf numFmtId="0" fontId="47" fillId="0" borderId="13" xfId="0" applyFont="1" applyBorder="1" applyAlignment="1">
      <alignment vertical="center" wrapText="1"/>
    </xf>
    <xf numFmtId="4" fontId="48" fillId="34" borderId="14" xfId="0" applyNumberFormat="1" applyFont="1" applyFill="1" applyBorder="1" applyAlignment="1">
      <alignment vertical="center" wrapText="1"/>
    </xf>
    <xf numFmtId="4" fontId="43" fillId="34" borderId="14" xfId="0" applyNumberFormat="1" applyFont="1" applyFill="1" applyBorder="1" applyAlignment="1">
      <alignment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9" fontId="41" fillId="0" borderId="0" xfId="0" applyNumberFormat="1" applyFont="1" applyAlignment="1">
      <alignment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8" fillId="0" borderId="17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69" fontId="41" fillId="0" borderId="0" xfId="48" applyFont="1" applyAlignment="1">
      <alignment horizontal="center"/>
    </xf>
    <xf numFmtId="169" fontId="41" fillId="0" borderId="0" xfId="48" applyFont="1" applyAlignment="1">
      <alignment/>
    </xf>
    <xf numFmtId="4" fontId="48" fillId="36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11.421875" defaultRowHeight="15"/>
  <cols>
    <col min="1" max="1" width="26.421875" style="0" customWidth="1"/>
    <col min="2" max="2" width="37.28125" style="0" customWidth="1"/>
    <col min="3" max="6" width="13.8515625" style="0" customWidth="1"/>
    <col min="7" max="7" width="16.140625" style="0" customWidth="1"/>
    <col min="8" max="8" width="23.28125" style="0" customWidth="1"/>
    <col min="9" max="9" width="13.421875" style="0" customWidth="1"/>
    <col min="10" max="10" width="14.8515625" style="0" customWidth="1"/>
    <col min="11" max="11" width="13.140625" style="0" customWidth="1"/>
    <col min="12" max="12" width="12.57421875" style="0" bestFit="1" customWidth="1"/>
  </cols>
  <sheetData>
    <row r="1" ht="16.5">
      <c r="A1" s="1" t="s">
        <v>41</v>
      </c>
    </row>
    <row r="2" ht="17.25" thickBot="1">
      <c r="A2" s="2"/>
    </row>
    <row r="3" spans="1:12" ht="21" customHeight="1" thickBot="1">
      <c r="A3" s="46" t="s">
        <v>0</v>
      </c>
      <c r="B3" s="46" t="s">
        <v>1</v>
      </c>
      <c r="C3" s="39" t="s">
        <v>2</v>
      </c>
      <c r="D3" s="40"/>
      <c r="E3" s="40"/>
      <c r="F3" s="40"/>
      <c r="G3" s="35" t="s">
        <v>48</v>
      </c>
      <c r="H3" s="46" t="s">
        <v>42</v>
      </c>
      <c r="I3" s="39" t="s">
        <v>3</v>
      </c>
      <c r="J3" s="40"/>
      <c r="K3" s="40"/>
      <c r="L3" s="41"/>
    </row>
    <row r="4" spans="1:12" ht="21.75" thickBot="1">
      <c r="A4" s="47"/>
      <c r="B4" s="47"/>
      <c r="C4" s="3" t="s">
        <v>43</v>
      </c>
      <c r="D4" s="3" t="s">
        <v>44</v>
      </c>
      <c r="E4" s="3" t="s">
        <v>46</v>
      </c>
      <c r="F4" s="3" t="s">
        <v>45</v>
      </c>
      <c r="G4" s="3" t="s">
        <v>47</v>
      </c>
      <c r="H4" s="47"/>
      <c r="I4" s="3" t="s">
        <v>4</v>
      </c>
      <c r="J4" s="3" t="s">
        <v>5</v>
      </c>
      <c r="K4" s="3" t="s">
        <v>6</v>
      </c>
      <c r="L4" s="3" t="s">
        <v>7</v>
      </c>
    </row>
    <row r="5" spans="1:12" ht="23.25" thickBot="1">
      <c r="A5" s="4" t="s">
        <v>8</v>
      </c>
      <c r="B5" s="8" t="s">
        <v>10</v>
      </c>
      <c r="C5" s="10">
        <v>47400</v>
      </c>
      <c r="D5" s="10">
        <f>17851.92+3353.23+7792.2</f>
        <v>28997.35</v>
      </c>
      <c r="E5" s="10">
        <f>(30000000/6000)+((22240000+22240000)/6000)</f>
        <v>12413.333333333332</v>
      </c>
      <c r="F5" s="10">
        <f>+C5-D5-E5</f>
        <v>5989.316666666669</v>
      </c>
      <c r="G5" s="30">
        <v>19000</v>
      </c>
      <c r="H5" s="11" t="s">
        <v>11</v>
      </c>
      <c r="I5" s="11">
        <v>30071</v>
      </c>
      <c r="J5" s="11">
        <v>71300</v>
      </c>
      <c r="K5" s="12" t="s">
        <v>12</v>
      </c>
      <c r="L5" s="10">
        <f>+D5+E5+G5</f>
        <v>60410.683333333334</v>
      </c>
    </row>
    <row r="6" spans="1:12" ht="68.25" thickBot="1">
      <c r="A6" s="5" t="s">
        <v>9</v>
      </c>
      <c r="B6" s="42" t="s">
        <v>13</v>
      </c>
      <c r="C6" s="10">
        <v>20692</v>
      </c>
      <c r="D6" s="10">
        <f>6692+2956</f>
        <v>9648</v>
      </c>
      <c r="E6" s="10">
        <f>3002+3002+648+648</f>
        <v>7300</v>
      </c>
      <c r="F6" s="10">
        <f>+C6-D6-E6</f>
        <v>3744</v>
      </c>
      <c r="G6" s="30"/>
      <c r="H6" s="11" t="s">
        <v>11</v>
      </c>
      <c r="I6" s="11">
        <v>30071</v>
      </c>
      <c r="J6" s="11">
        <v>71600</v>
      </c>
      <c r="K6" s="12" t="s">
        <v>14</v>
      </c>
      <c r="L6" s="10">
        <f>+D6+E6+G6</f>
        <v>16948</v>
      </c>
    </row>
    <row r="7" spans="1:12" ht="23.25" thickBot="1">
      <c r="A7" s="6"/>
      <c r="B7" s="42"/>
      <c r="C7" s="10">
        <v>7800</v>
      </c>
      <c r="D7" s="10">
        <f>199.02+24.62+1145.74</f>
        <v>1369.38</v>
      </c>
      <c r="E7" s="10">
        <v>1800</v>
      </c>
      <c r="F7" s="10">
        <f>+C7-D7-E7</f>
        <v>4630.62</v>
      </c>
      <c r="G7" s="30">
        <v>6000</v>
      </c>
      <c r="H7" s="11" t="s">
        <v>11</v>
      </c>
      <c r="I7" s="11">
        <v>30071</v>
      </c>
      <c r="J7" s="11">
        <v>74200</v>
      </c>
      <c r="K7" s="12" t="s">
        <v>15</v>
      </c>
      <c r="L7" s="10">
        <f>+D7+E7+G7</f>
        <v>9169.380000000001</v>
      </c>
    </row>
    <row r="8" spans="1:12" ht="23.25" thickBot="1">
      <c r="A8" s="6"/>
      <c r="B8" s="42"/>
      <c r="C8" s="10">
        <v>10000</v>
      </c>
      <c r="D8" s="10">
        <v>6665.93</v>
      </c>
      <c r="E8" s="10">
        <f>9500000/6000</f>
        <v>1583.3333333333333</v>
      </c>
      <c r="F8" s="10">
        <f>+C8-D8-E8</f>
        <v>1750.7366666666665</v>
      </c>
      <c r="G8" s="30">
        <v>2500</v>
      </c>
      <c r="H8" s="11" t="s">
        <v>11</v>
      </c>
      <c r="I8" s="11">
        <v>30071</v>
      </c>
      <c r="J8" s="11">
        <v>75700</v>
      </c>
      <c r="K8" s="12" t="s">
        <v>16</v>
      </c>
      <c r="L8" s="10">
        <f>+D8+E8+G8</f>
        <v>10749.263333333334</v>
      </c>
    </row>
    <row r="9" spans="1:12" ht="23.25" thickBot="1">
      <c r="A9" s="6"/>
      <c r="B9" s="42"/>
      <c r="C9" s="10">
        <v>1717.84</v>
      </c>
      <c r="D9" s="10">
        <v>1463.79</v>
      </c>
      <c r="E9" s="10">
        <f>1381.55-1463.79</f>
        <v>-82.24000000000001</v>
      </c>
      <c r="F9" s="10">
        <f>+C9-D9-E9</f>
        <v>336.28999999999996</v>
      </c>
      <c r="G9" s="30">
        <f>+(G5+G7+G8)*2%</f>
        <v>550</v>
      </c>
      <c r="H9" s="11" t="s">
        <v>11</v>
      </c>
      <c r="I9" s="11">
        <v>30071</v>
      </c>
      <c r="J9" s="11">
        <v>64397</v>
      </c>
      <c r="K9" s="12" t="s">
        <v>17</v>
      </c>
      <c r="L9" s="10">
        <f>+(L5+L6+L7+L8)*2%</f>
        <v>1945.5465333333336</v>
      </c>
    </row>
    <row r="10" spans="1:12" ht="15.75" thickBot="1">
      <c r="A10" s="6"/>
      <c r="B10" s="31"/>
      <c r="C10" s="10"/>
      <c r="D10" s="10"/>
      <c r="E10" s="10"/>
      <c r="F10" s="10"/>
      <c r="G10" s="30"/>
      <c r="H10" s="11"/>
      <c r="I10" s="11"/>
      <c r="J10" s="11"/>
      <c r="K10" s="12"/>
      <c r="L10" s="10"/>
    </row>
    <row r="11" spans="1:12" ht="15.75" thickBot="1">
      <c r="A11" s="6"/>
      <c r="B11" s="15" t="s">
        <v>18</v>
      </c>
      <c r="C11" s="16">
        <f>SUM(C5:C9)</f>
        <v>87609.84</v>
      </c>
      <c r="D11" s="16">
        <f>SUM(D5:D10)</f>
        <v>48144.45</v>
      </c>
      <c r="E11" s="16">
        <f>SUM(E5:E10)</f>
        <v>23014.426666666663</v>
      </c>
      <c r="F11" s="16">
        <f>SUM(F5:F10)</f>
        <v>16450.963333333333</v>
      </c>
      <c r="G11" s="16">
        <f>SUM(G5:G10)</f>
        <v>28050</v>
      </c>
      <c r="H11" s="32"/>
      <c r="I11" s="32"/>
      <c r="J11" s="17"/>
      <c r="K11" s="15"/>
      <c r="L11" s="16">
        <f>SUM(L5:L10)</f>
        <v>99222.8732</v>
      </c>
    </row>
    <row r="12" spans="1:12" ht="23.25" thickBot="1">
      <c r="A12" s="6"/>
      <c r="B12" s="8" t="s">
        <v>19</v>
      </c>
      <c r="C12" s="10">
        <v>17000</v>
      </c>
      <c r="D12" s="10">
        <v>4802.07</v>
      </c>
      <c r="E12" s="10"/>
      <c r="F12" s="10">
        <f>+C12-D12-E12</f>
        <v>12197.93</v>
      </c>
      <c r="G12" s="30">
        <v>12000</v>
      </c>
      <c r="H12" s="11" t="s">
        <v>11</v>
      </c>
      <c r="I12" s="11">
        <v>30071</v>
      </c>
      <c r="J12" s="11">
        <v>71300</v>
      </c>
      <c r="K12" s="12" t="s">
        <v>12</v>
      </c>
      <c r="L12" s="10">
        <f>+D12+E12+G12</f>
        <v>16802.07</v>
      </c>
    </row>
    <row r="13" spans="1:12" ht="43.5" customHeight="1" thickBot="1">
      <c r="A13" s="6"/>
      <c r="B13" s="42" t="s">
        <v>20</v>
      </c>
      <c r="C13" s="10">
        <v>8300</v>
      </c>
      <c r="D13" s="10">
        <f>5186.03+1873.87</f>
        <v>7059.9</v>
      </c>
      <c r="E13" s="10"/>
      <c r="F13" s="10">
        <f>+C13-D13-E13</f>
        <v>1240.1000000000004</v>
      </c>
      <c r="G13" s="30">
        <v>0</v>
      </c>
      <c r="H13" s="11" t="s">
        <v>11</v>
      </c>
      <c r="I13" s="11">
        <v>30071</v>
      </c>
      <c r="J13" s="11">
        <v>72200</v>
      </c>
      <c r="K13" s="12" t="s">
        <v>21</v>
      </c>
      <c r="L13" s="10">
        <f>+D13+E13+G13</f>
        <v>7059.9</v>
      </c>
    </row>
    <row r="14" spans="1:12" ht="23.25" thickBot="1">
      <c r="A14" s="6"/>
      <c r="B14" s="42"/>
      <c r="C14" s="10">
        <v>56408</v>
      </c>
      <c r="D14" s="10">
        <f>20368.7+28975.62+2069.14+4136.35</f>
        <v>55549.81</v>
      </c>
      <c r="E14" s="10"/>
      <c r="F14" s="10">
        <f>+C14-D14-E14</f>
        <v>858.1900000000023</v>
      </c>
      <c r="G14" s="30">
        <v>0</v>
      </c>
      <c r="H14" s="11" t="s">
        <v>11</v>
      </c>
      <c r="I14" s="11">
        <v>30071</v>
      </c>
      <c r="J14" s="11">
        <v>72800</v>
      </c>
      <c r="K14" s="12" t="s">
        <v>22</v>
      </c>
      <c r="L14" s="10">
        <f>+D14+E14+G14</f>
        <v>55549.81</v>
      </c>
    </row>
    <row r="15" spans="1:12" ht="23.25" thickBot="1">
      <c r="A15" s="6"/>
      <c r="B15" s="42"/>
      <c r="C15" s="10">
        <v>4250</v>
      </c>
      <c r="D15" s="10"/>
      <c r="E15" s="10"/>
      <c r="F15" s="10">
        <f>+C15-D15-E15</f>
        <v>4250</v>
      </c>
      <c r="G15" s="30">
        <v>4300</v>
      </c>
      <c r="H15" s="11" t="s">
        <v>11</v>
      </c>
      <c r="I15" s="11">
        <v>30071</v>
      </c>
      <c r="J15" s="11">
        <v>75700</v>
      </c>
      <c r="K15" s="12" t="s">
        <v>16</v>
      </c>
      <c r="L15" s="10">
        <f>+D15+E15+G15</f>
        <v>4300</v>
      </c>
    </row>
    <row r="16" spans="1:12" ht="23.25" thickBot="1">
      <c r="A16" s="6"/>
      <c r="B16" s="43"/>
      <c r="C16" s="10">
        <v>1719.16</v>
      </c>
      <c r="D16" s="10"/>
      <c r="E16" s="10">
        <f>+(D12+D13+D14)*2%</f>
        <v>1348.2356</v>
      </c>
      <c r="F16" s="10">
        <f>+C16-D16-E16</f>
        <v>370.9244000000001</v>
      </c>
      <c r="G16" s="30">
        <f>+(G12+G13+G14+G15)*2%</f>
        <v>326</v>
      </c>
      <c r="H16" s="11" t="s">
        <v>11</v>
      </c>
      <c r="I16" s="11">
        <v>30071</v>
      </c>
      <c r="J16" s="11">
        <v>64397</v>
      </c>
      <c r="K16" s="12" t="s">
        <v>17</v>
      </c>
      <c r="L16" s="10">
        <f>+(L12+L13+L14+L15)*2%</f>
        <v>1674.2356</v>
      </c>
    </row>
    <row r="17" spans="1:12" ht="15.75" thickBot="1">
      <c r="A17" s="6"/>
      <c r="B17" s="12"/>
      <c r="C17" s="10"/>
      <c r="D17" s="10"/>
      <c r="E17" s="10"/>
      <c r="F17" s="10"/>
      <c r="G17" s="30"/>
      <c r="H17" s="11"/>
      <c r="I17" s="11"/>
      <c r="J17" s="11"/>
      <c r="K17" s="12"/>
      <c r="L17" s="10"/>
    </row>
    <row r="18" spans="1:12" ht="15.75" thickBot="1">
      <c r="A18" s="6"/>
      <c r="B18" s="15" t="s">
        <v>23</v>
      </c>
      <c r="C18" s="16">
        <f>SUM(C12:C16)</f>
        <v>87677.16</v>
      </c>
      <c r="D18" s="16">
        <f>SUM(D12:D17)</f>
        <v>67411.78</v>
      </c>
      <c r="E18" s="16">
        <f>SUM(E12:E17)</f>
        <v>1348.2356</v>
      </c>
      <c r="F18" s="16">
        <f>SUM(F12:F17)</f>
        <v>18917.1444</v>
      </c>
      <c r="G18" s="16">
        <f>SUM(G12:G16)</f>
        <v>16626</v>
      </c>
      <c r="H18" s="32"/>
      <c r="I18" s="32"/>
      <c r="J18" s="17"/>
      <c r="K18" s="15"/>
      <c r="L18" s="16">
        <f>SUM(L12:L16)</f>
        <v>85386.0156</v>
      </c>
    </row>
    <row r="19" spans="1:12" ht="23.25" thickBot="1">
      <c r="A19" s="6"/>
      <c r="B19" s="8" t="s">
        <v>24</v>
      </c>
      <c r="C19" s="10">
        <v>2000</v>
      </c>
      <c r="D19" s="10"/>
      <c r="E19" s="10"/>
      <c r="F19" s="10">
        <f aca="true" t="shared" si="0" ref="F19:F24">+C19-D19-E19</f>
        <v>2000</v>
      </c>
      <c r="G19" s="30">
        <v>3000</v>
      </c>
      <c r="H19" s="11" t="s">
        <v>11</v>
      </c>
      <c r="I19" s="11">
        <v>30071</v>
      </c>
      <c r="J19" s="11">
        <v>71200</v>
      </c>
      <c r="K19" s="12" t="s">
        <v>25</v>
      </c>
      <c r="L19" s="10">
        <f>+D19+E19+G19</f>
        <v>3000</v>
      </c>
    </row>
    <row r="20" spans="1:12" ht="15.75" thickBot="1">
      <c r="A20" s="6"/>
      <c r="B20" s="42" t="s">
        <v>26</v>
      </c>
      <c r="C20" s="10">
        <v>2800</v>
      </c>
      <c r="D20" s="10"/>
      <c r="E20" s="10">
        <v>800</v>
      </c>
      <c r="F20" s="10">
        <f t="shared" si="0"/>
        <v>2000</v>
      </c>
      <c r="G20" s="30">
        <v>3000</v>
      </c>
      <c r="H20" s="11" t="s">
        <v>11</v>
      </c>
      <c r="I20" s="11">
        <v>30071</v>
      </c>
      <c r="J20" s="11">
        <v>71600</v>
      </c>
      <c r="K20" s="12" t="s">
        <v>14</v>
      </c>
      <c r="L20" s="10">
        <f>+D20+E20+G20</f>
        <v>3800</v>
      </c>
    </row>
    <row r="21" spans="1:12" ht="23.25" thickBot="1">
      <c r="A21" s="6"/>
      <c r="B21" s="42"/>
      <c r="C21" s="10">
        <v>850</v>
      </c>
      <c r="D21" s="10"/>
      <c r="E21" s="10">
        <v>250</v>
      </c>
      <c r="F21" s="10">
        <f t="shared" si="0"/>
        <v>600</v>
      </c>
      <c r="G21" s="30">
        <f>1550+250</f>
        <v>1800</v>
      </c>
      <c r="H21" s="11" t="s">
        <v>11</v>
      </c>
      <c r="I21" s="11">
        <v>30071</v>
      </c>
      <c r="J21" s="11">
        <v>74200</v>
      </c>
      <c r="K21" s="12" t="s">
        <v>15</v>
      </c>
      <c r="L21" s="10">
        <f>+D21+E21+G21</f>
        <v>2050</v>
      </c>
    </row>
    <row r="22" spans="1:12" ht="23.25" thickBot="1">
      <c r="A22" s="6"/>
      <c r="B22" s="42"/>
      <c r="C22" s="10">
        <v>4500</v>
      </c>
      <c r="D22" s="10"/>
      <c r="E22" s="10">
        <v>1000</v>
      </c>
      <c r="F22" s="10">
        <f t="shared" si="0"/>
        <v>3500</v>
      </c>
      <c r="G22" s="30">
        <v>4060</v>
      </c>
      <c r="H22" s="11" t="s">
        <v>11</v>
      </c>
      <c r="I22" s="11">
        <v>30071</v>
      </c>
      <c r="J22" s="11">
        <v>75700</v>
      </c>
      <c r="K22" s="12" t="s">
        <v>16</v>
      </c>
      <c r="L22" s="10">
        <f>+D22+E22+G22</f>
        <v>5060</v>
      </c>
    </row>
    <row r="23" spans="1:12" ht="15.75" thickBot="1">
      <c r="A23" s="6"/>
      <c r="B23" s="42"/>
      <c r="C23" s="10"/>
      <c r="D23" s="10"/>
      <c r="E23" s="10"/>
      <c r="F23" s="10">
        <f t="shared" si="0"/>
        <v>0</v>
      </c>
      <c r="G23" s="30">
        <v>348.2</v>
      </c>
      <c r="H23" s="11" t="s">
        <v>11</v>
      </c>
      <c r="I23" s="11">
        <v>30071</v>
      </c>
      <c r="J23" s="11">
        <v>74500</v>
      </c>
      <c r="K23" s="12" t="s">
        <v>27</v>
      </c>
      <c r="L23" s="10">
        <v>270.8</v>
      </c>
    </row>
    <row r="24" spans="1:12" ht="23.25" thickBot="1">
      <c r="A24" s="6"/>
      <c r="B24" s="43"/>
      <c r="C24" s="10">
        <v>203</v>
      </c>
      <c r="D24" s="10"/>
      <c r="E24" s="10">
        <f>+(E20+E21+E22)*2%</f>
        <v>41</v>
      </c>
      <c r="F24" s="10">
        <f t="shared" si="0"/>
        <v>162</v>
      </c>
      <c r="G24" s="30">
        <f>+(G19+G20+G21+G22+G23)*2%</f>
        <v>244.16400000000002</v>
      </c>
      <c r="H24" s="11" t="s">
        <v>11</v>
      </c>
      <c r="I24" s="11">
        <v>30071</v>
      </c>
      <c r="J24" s="11">
        <v>74596</v>
      </c>
      <c r="K24" s="12" t="s">
        <v>17</v>
      </c>
      <c r="L24" s="10">
        <f>+(L19+L20+L21+L22+L23)*2%</f>
        <v>283.616</v>
      </c>
    </row>
    <row r="25" spans="1:15" ht="15.75" thickBot="1">
      <c r="A25" s="6"/>
      <c r="B25" s="15" t="s">
        <v>28</v>
      </c>
      <c r="C25" s="16">
        <f>SUM(C19:C24)</f>
        <v>10353</v>
      </c>
      <c r="D25" s="16">
        <f>SUM(D19:D24)</f>
        <v>0</v>
      </c>
      <c r="E25" s="16">
        <f>SUM(E19:E24)</f>
        <v>2091</v>
      </c>
      <c r="F25" s="16">
        <f>SUM(F19:F24)</f>
        <v>8262</v>
      </c>
      <c r="G25" s="16">
        <f>SUM(G19:G24)</f>
        <v>12452.364000000001</v>
      </c>
      <c r="H25" s="17"/>
      <c r="I25" s="18"/>
      <c r="J25" s="17"/>
      <c r="K25" s="15"/>
      <c r="L25" s="16">
        <f>SUM(L19:L24)</f>
        <v>14464.416</v>
      </c>
      <c r="O25" s="9"/>
    </row>
    <row r="26" spans="1:12" ht="23.25" thickBot="1">
      <c r="A26" s="6"/>
      <c r="B26" s="8" t="s">
        <v>29</v>
      </c>
      <c r="C26" s="10">
        <v>13500</v>
      </c>
      <c r="D26" s="10">
        <f>3299.81+5690.29</f>
        <v>8990.1</v>
      </c>
      <c r="E26" s="10">
        <f>+(8250000+8250000)/6000</f>
        <v>2750</v>
      </c>
      <c r="F26" s="10">
        <f>+C26-D26-E26</f>
        <v>1759.8999999999996</v>
      </c>
      <c r="G26" s="30">
        <v>8800</v>
      </c>
      <c r="H26" s="11" t="s">
        <v>11</v>
      </c>
      <c r="I26" s="11">
        <v>30071</v>
      </c>
      <c r="J26" s="11">
        <v>71400</v>
      </c>
      <c r="K26" s="12" t="s">
        <v>30</v>
      </c>
      <c r="L26" s="10">
        <f>+D26+E26+G26</f>
        <v>20540.1</v>
      </c>
    </row>
    <row r="27" spans="1:12" ht="34.5" thickBot="1">
      <c r="A27" s="6"/>
      <c r="B27" s="42" t="s">
        <v>31</v>
      </c>
      <c r="C27" s="10"/>
      <c r="D27" s="10"/>
      <c r="E27" s="10"/>
      <c r="F27" s="10">
        <f>+C27-D27-E27</f>
        <v>0</v>
      </c>
      <c r="G27" s="30">
        <v>2000</v>
      </c>
      <c r="H27" s="11" t="s">
        <v>11</v>
      </c>
      <c r="I27" s="11">
        <v>30071</v>
      </c>
      <c r="J27" s="11">
        <v>74100</v>
      </c>
      <c r="K27" s="12" t="s">
        <v>32</v>
      </c>
      <c r="L27" s="10">
        <f>+D27+E27+G27</f>
        <v>2000</v>
      </c>
    </row>
    <row r="28" spans="1:12" ht="34.5" thickBot="1">
      <c r="A28" s="6"/>
      <c r="B28" s="42"/>
      <c r="C28" s="10">
        <v>400</v>
      </c>
      <c r="D28" s="10">
        <v>315.61</v>
      </c>
      <c r="E28" s="10">
        <v>84.39</v>
      </c>
      <c r="F28" s="10">
        <f>+C28-D28-E28</f>
        <v>0</v>
      </c>
      <c r="G28" s="30">
        <v>150</v>
      </c>
      <c r="H28" s="11" t="s">
        <v>11</v>
      </c>
      <c r="I28" s="11">
        <v>30071</v>
      </c>
      <c r="J28" s="11">
        <v>74500</v>
      </c>
      <c r="K28" s="12" t="s">
        <v>33</v>
      </c>
      <c r="L28" s="10">
        <f>+D28+E28+G28</f>
        <v>550</v>
      </c>
    </row>
    <row r="29" spans="1:13" ht="23.25" thickBot="1">
      <c r="A29" s="6"/>
      <c r="B29" s="43"/>
      <c r="C29" s="10">
        <v>278</v>
      </c>
      <c r="D29" s="10">
        <v>66</v>
      </c>
      <c r="E29" s="10">
        <f>56+120</f>
        <v>176</v>
      </c>
      <c r="F29" s="10">
        <f>+C29-D29-E29</f>
        <v>36</v>
      </c>
      <c r="G29" s="30">
        <f>+(G26+G27+G28)*2%</f>
        <v>219</v>
      </c>
      <c r="H29" s="11" t="s">
        <v>11</v>
      </c>
      <c r="I29" s="11">
        <v>30071</v>
      </c>
      <c r="J29" s="11">
        <v>74596</v>
      </c>
      <c r="K29" s="12" t="s">
        <v>17</v>
      </c>
      <c r="L29" s="10">
        <f>+(L26+L27+L28)*2%</f>
        <v>461.80199999999996</v>
      </c>
      <c r="M29" s="9"/>
    </row>
    <row r="30" spans="1:12" ht="15.75" thickBot="1">
      <c r="A30" s="6"/>
      <c r="B30" s="15" t="s">
        <v>34</v>
      </c>
      <c r="C30" s="19">
        <f>SUM(C26:C29)</f>
        <v>14178</v>
      </c>
      <c r="D30" s="19">
        <f>SUM(D26:D29)</f>
        <v>9371.710000000001</v>
      </c>
      <c r="E30" s="19">
        <f>SUM(E26:E29)</f>
        <v>3010.39</v>
      </c>
      <c r="F30" s="19">
        <f>SUM(F26:F29)</f>
        <v>1795.8999999999996</v>
      </c>
      <c r="G30" s="19">
        <f>SUM(G26:G29)</f>
        <v>11169</v>
      </c>
      <c r="H30" s="33"/>
      <c r="I30" s="18"/>
      <c r="J30" s="18"/>
      <c r="K30" s="15"/>
      <c r="L30" s="19">
        <f>SUM(L26:L29)</f>
        <v>23551.902</v>
      </c>
    </row>
    <row r="31" spans="1:12" ht="15.75" thickBot="1">
      <c r="A31" s="7"/>
      <c r="B31" s="12" t="s">
        <v>35</v>
      </c>
      <c r="C31" s="14"/>
      <c r="D31" s="13"/>
      <c r="E31" s="14"/>
      <c r="F31" s="14"/>
      <c r="G31" s="13"/>
      <c r="H31" s="11" t="s">
        <v>11</v>
      </c>
      <c r="I31" s="11">
        <v>30071</v>
      </c>
      <c r="J31" s="11"/>
      <c r="K31" s="12"/>
      <c r="L31" s="14"/>
    </row>
    <row r="32" spans="1:12" ht="15.75" thickBot="1">
      <c r="A32" s="20" t="s">
        <v>36</v>
      </c>
      <c r="B32" s="15"/>
      <c r="C32" s="19">
        <f>+C11+C18+C25+C30</f>
        <v>199818</v>
      </c>
      <c r="D32" s="19">
        <f>+D11+D18+D25+D30</f>
        <v>124927.94</v>
      </c>
      <c r="E32" s="19">
        <f>+E11+E18+E25+E30</f>
        <v>29464.052266666662</v>
      </c>
      <c r="F32" s="19">
        <f>+F11+F18+F25+F30</f>
        <v>45426.00773333334</v>
      </c>
      <c r="G32" s="19">
        <f>+G11+G18+G25+G30</f>
        <v>68297.364</v>
      </c>
      <c r="H32" s="21"/>
      <c r="I32" s="22"/>
      <c r="J32" s="22"/>
      <c r="K32" s="15"/>
      <c r="L32" s="19">
        <f>+L11+L18+L25+L30</f>
        <v>222625.2068</v>
      </c>
    </row>
    <row r="33" spans="1:12" ht="15.75" thickBot="1">
      <c r="A33" s="23"/>
      <c r="B33" s="12" t="s">
        <v>37</v>
      </c>
      <c r="C33" s="14"/>
      <c r="D33" s="14"/>
      <c r="E33" s="14"/>
      <c r="F33" s="14"/>
      <c r="G33" s="13"/>
      <c r="H33" s="11" t="s">
        <v>11</v>
      </c>
      <c r="I33" s="11">
        <v>30071</v>
      </c>
      <c r="J33" s="24"/>
      <c r="K33" s="25"/>
      <c r="L33" s="14"/>
    </row>
    <row r="34" spans="1:12" ht="23.25" thickBot="1">
      <c r="A34" s="44" t="s">
        <v>38</v>
      </c>
      <c r="B34" s="45"/>
      <c r="C34" s="13">
        <v>7992.72</v>
      </c>
      <c r="D34" s="13">
        <f>814.75+1395.83+1881.75+319</f>
        <v>4411.33</v>
      </c>
      <c r="E34" s="13">
        <v>1761.78</v>
      </c>
      <c r="F34" s="10">
        <f>+C34-D34-E34</f>
        <v>1819.6100000000004</v>
      </c>
      <c r="G34" s="30">
        <f>+G32*4%</f>
        <v>2731.89456</v>
      </c>
      <c r="H34" s="11" t="s">
        <v>11</v>
      </c>
      <c r="I34" s="11">
        <v>30071</v>
      </c>
      <c r="J34" s="11">
        <v>75100</v>
      </c>
      <c r="K34" s="25" t="s">
        <v>39</v>
      </c>
      <c r="L34" s="13">
        <f>+L32*4%</f>
        <v>8905.008272000001</v>
      </c>
    </row>
    <row r="35" spans="1:13" ht="15.75" thickBot="1">
      <c r="A35" s="26" t="s">
        <v>51</v>
      </c>
      <c r="B35" s="27"/>
      <c r="C35" s="28">
        <f>+C32+C34</f>
        <v>207810.72</v>
      </c>
      <c r="D35" s="28">
        <f>+D32+D34</f>
        <v>129339.27</v>
      </c>
      <c r="E35" s="28">
        <f>+E32+E34</f>
        <v>31225.83226666666</v>
      </c>
      <c r="F35" s="28">
        <f>+F32+F34</f>
        <v>47245.61773333334</v>
      </c>
      <c r="G35" s="28">
        <f>+G32+G34</f>
        <v>71029.25856</v>
      </c>
      <c r="H35" s="34"/>
      <c r="I35" s="29"/>
      <c r="J35" s="29"/>
      <c r="K35" s="29"/>
      <c r="L35" s="28">
        <f>+L32+L34</f>
        <v>231530.21507200002</v>
      </c>
      <c r="M35" s="9"/>
    </row>
    <row r="36" spans="1:12" ht="23.25" customHeight="1" thickBot="1">
      <c r="A36" s="48" t="s">
        <v>50</v>
      </c>
      <c r="B36" s="49"/>
      <c r="C36" s="14"/>
      <c r="D36" s="13">
        <f>-32.08-32.08</f>
        <v>-64.16</v>
      </c>
      <c r="E36" s="14"/>
      <c r="F36" s="14"/>
      <c r="G36" s="13"/>
      <c r="H36" s="11"/>
      <c r="I36" s="11"/>
      <c r="J36" s="24"/>
      <c r="K36" s="25"/>
      <c r="L36" s="14"/>
    </row>
    <row r="37" spans="1:13" ht="15.75" thickBot="1">
      <c r="A37" s="26" t="s">
        <v>40</v>
      </c>
      <c r="B37" s="27"/>
      <c r="C37" s="28"/>
      <c r="D37" s="52">
        <f>+D35+D36</f>
        <v>129275.11</v>
      </c>
      <c r="E37" s="28">
        <f>+E35</f>
        <v>31225.83226666666</v>
      </c>
      <c r="F37" s="28"/>
      <c r="G37" s="28">
        <f>+G35</f>
        <v>71029.25856</v>
      </c>
      <c r="H37" s="34"/>
      <c r="I37" s="29"/>
      <c r="J37" s="29"/>
      <c r="K37" s="29"/>
      <c r="L37" s="28">
        <f>+L35</f>
        <v>231530.21507200002</v>
      </c>
      <c r="M37" s="9"/>
    </row>
    <row r="38" spans="1:12" ht="15">
      <c r="A38" s="36" t="s">
        <v>49</v>
      </c>
      <c r="D38" s="50">
        <f>+D35*100/L35</f>
        <v>55.862803893556084</v>
      </c>
      <c r="E38" s="50">
        <f>+E35*100/L35</f>
        <v>13.486720191987132</v>
      </c>
      <c r="F38" s="51"/>
      <c r="G38" s="51">
        <f>+G35*100/L35</f>
        <v>30.678181047735695</v>
      </c>
      <c r="H38" s="37"/>
      <c r="I38" s="36"/>
      <c r="J38" s="36"/>
      <c r="K38" s="36"/>
      <c r="L38" s="38">
        <v>1</v>
      </c>
    </row>
  </sheetData>
  <sheetProtection/>
  <mergeCells count="11">
    <mergeCell ref="A36:B36"/>
    <mergeCell ref="I3:L3"/>
    <mergeCell ref="B6:B9"/>
    <mergeCell ref="B13:B16"/>
    <mergeCell ref="B20:B24"/>
    <mergeCell ref="B27:B29"/>
    <mergeCell ref="A34:B34"/>
    <mergeCell ref="A3:A4"/>
    <mergeCell ref="B3:B4"/>
    <mergeCell ref="C3:F3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 Sust  2_Presup_Proy_10688313112018</dc:title>
  <dc:subject/>
  <dc:creator>Ruben Yegros</dc:creator>
  <cp:keywords/>
  <dc:description/>
  <cp:lastModifiedBy>Ruben Yegros</cp:lastModifiedBy>
  <cp:lastPrinted>2018-11-14T14:13:48Z</cp:lastPrinted>
  <dcterms:created xsi:type="dcterms:W3CDTF">2018-02-09T12:26:39Z</dcterms:created>
  <dcterms:modified xsi:type="dcterms:W3CDTF">2018-11-14T14:30:54Z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763;#Draft|121d40a5-e62e-4d42-82e4-d6d12003de0a;#1128;#PRY|7d15e754-ad65-48ed-b746-7daa28eedf10;#1107;#Other|10be685e-4bef-4aec-b905-4df3748c0781;#1;#English|7f98b732-4b5b-4b70-ba90-a0eff09b5d2d</vt:lpwstr>
  </property>
  <property fmtid="{D5CDD505-2E9C-101B-9397-08002B2CF9AE}" pid="6" name="UNDPPublishedDa">
    <vt:lpwstr>2018-12-18T10:00:00Z</vt:lpwstr>
  </property>
  <property fmtid="{D5CDD505-2E9C-101B-9397-08002B2CF9AE}" pid="7" name="UN Languag">
    <vt:lpwstr>1;#English|7f98b732-4b5b-4b70-ba90-a0eff09b5d2d</vt:lpwstr>
  </property>
  <property fmtid="{D5CDD505-2E9C-101B-9397-08002B2CF9AE}" pid="8" name="UNDPPOPPFunctionalAr">
    <vt:lpwstr>Programme and Project</vt:lpwstr>
  </property>
  <property fmtid="{D5CDD505-2E9C-101B-9397-08002B2CF9AE}" pid="9" name="gc6531b704974d528487414686b72f">
    <vt:lpwstr>PRY|7d15e754-ad65-48ed-b746-7daa28eedf10</vt:lpwstr>
  </property>
  <property fmtid="{D5CDD505-2E9C-101B-9397-08002B2CF9AE}" pid="10" name="Operating Uni">
    <vt:lpwstr>1128;#PRY|7d15e754-ad65-48ed-b746-7daa28eedf10</vt:lpwstr>
  </property>
  <property fmtid="{D5CDD505-2E9C-101B-9397-08002B2CF9AE}" pid="11" name="UndpClassificationLev">
    <vt:lpwstr>Public</vt:lpwstr>
  </property>
  <property fmtid="{D5CDD505-2E9C-101B-9397-08002B2CF9AE}" pid="12" name="Atlas Document Stat">
    <vt:lpwstr>763;#Draft|121d40a5-e62e-4d42-82e4-d6d12003de0a</vt:lpwstr>
  </property>
  <property fmtid="{D5CDD505-2E9C-101B-9397-08002B2CF9AE}" pid="13" name="PDC Document Catego">
    <vt:lpwstr>Project</vt:lpwstr>
  </property>
  <property fmtid="{D5CDD505-2E9C-101B-9397-08002B2CF9AE}" pid="14" name="_dlc_Doc">
    <vt:lpwstr>ATLASPDC-4-92800</vt:lpwstr>
  </property>
  <property fmtid="{D5CDD505-2E9C-101B-9397-08002B2CF9AE}" pid="15" name="_dlc_DocIdItemGu">
    <vt:lpwstr>3ceaf3b7-3143-489f-8618-43353b01778d</vt:lpwstr>
  </property>
  <property fmtid="{D5CDD505-2E9C-101B-9397-08002B2CF9AE}" pid="16" name="_dlc_DocIdU">
    <vt:lpwstr>https://info.undp.org/docs/pdc/_layouts/DocIdRedir.aspx?ID=ATLASPDC-4-92800, ATLASPDC-4-92800</vt:lpwstr>
  </property>
  <property fmtid="{D5CDD505-2E9C-101B-9397-08002B2CF9AE}" pid="17" name="UNDPCount">
    <vt:lpwstr/>
  </property>
  <property fmtid="{D5CDD505-2E9C-101B-9397-08002B2CF9AE}" pid="18" name="UndpDocStat">
    <vt:lpwstr>Draft</vt:lpwstr>
  </property>
  <property fmtid="{D5CDD505-2E9C-101B-9397-08002B2CF9AE}" pid="19" name="Atlas Document Ty">
    <vt:lpwstr>1107;#Other|10be685e-4bef-4aec-b905-4df3748c0781</vt:lpwstr>
  </property>
  <property fmtid="{D5CDD505-2E9C-101B-9397-08002B2CF9AE}" pid="20" name="UNDPCountryTaxHTFiel">
    <vt:lpwstr/>
  </property>
  <property fmtid="{D5CDD505-2E9C-101B-9397-08002B2CF9AE}" pid="21" name="UNDPFocusAreasTaxHTFiel">
    <vt:lpwstr/>
  </property>
  <property fmtid="{D5CDD505-2E9C-101B-9397-08002B2CF9AE}" pid="22" name="UndpOUCo">
    <vt:lpwstr>PRY</vt:lpwstr>
  </property>
  <property fmtid="{D5CDD505-2E9C-101B-9397-08002B2CF9AE}" pid="23" name="idff2b682fce4d0680503cd9036a32">
    <vt:lpwstr>Other|10be685e-4bef-4aec-b905-4df3748c0781</vt:lpwstr>
  </property>
  <property fmtid="{D5CDD505-2E9C-101B-9397-08002B2CF9AE}" pid="24" name="UNDPFocusAre">
    <vt:lpwstr/>
  </property>
  <property fmtid="{D5CDD505-2E9C-101B-9397-08002B2CF9AE}" pid="25" name="Outcom">
    <vt:lpwstr>00106883</vt:lpwstr>
  </property>
  <property fmtid="{D5CDD505-2E9C-101B-9397-08002B2CF9AE}" pid="26" name="UndpProject">
    <vt:lpwstr>00105841</vt:lpwstr>
  </property>
  <property fmtid="{D5CDD505-2E9C-101B-9397-08002B2CF9AE}" pid="27" name="_Publish">
    <vt:lpwstr/>
  </property>
  <property fmtid="{D5CDD505-2E9C-101B-9397-08002B2CF9AE}" pid="28" name="Project Numb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Un">
    <vt:lpwstr/>
  </property>
  <property fmtid="{D5CDD505-2E9C-101B-9397-08002B2CF9AE}" pid="34" name="UnitTaxHTFiel">
    <vt:lpwstr/>
  </property>
  <property fmtid="{D5CDD505-2E9C-101B-9397-08002B2CF9AE}" pid="35" name="Project Manag">
    <vt:lpwstr/>
  </property>
  <property fmtid="{D5CDD505-2E9C-101B-9397-08002B2CF9AE}" pid="36" name="UndpIsTempla">
    <vt:lpwstr>No</vt:lpwstr>
  </property>
  <property fmtid="{D5CDD505-2E9C-101B-9397-08002B2CF9AE}" pid="37" name="UNDPDocumentCatego">
    <vt:lpwstr/>
  </property>
  <property fmtid="{D5CDD505-2E9C-101B-9397-08002B2CF9AE}" pid="38" name="UNDPDocumentCategoryTaxHTFiel">
    <vt:lpwstr/>
  </property>
  <property fmtid="{D5CDD505-2E9C-101B-9397-08002B2CF9AE}" pid="39" name="UNDPSumma">
    <vt:lpwstr/>
  </property>
  <property fmtid="{D5CDD505-2E9C-101B-9397-08002B2CF9AE}" pid="40" name="UndpDocForm">
    <vt:lpwstr/>
  </property>
  <property fmtid="{D5CDD505-2E9C-101B-9397-08002B2CF9AE}" pid="41" name="UndpDocTypeMMTaxHTFiel">
    <vt:lpwstr/>
  </property>
  <property fmtid="{D5CDD505-2E9C-101B-9397-08002B2CF9AE}" pid="42" name="DocumentSetDescripti">
    <vt:lpwstr/>
  </property>
  <property fmtid="{D5CDD505-2E9C-101B-9397-08002B2CF9AE}" pid="43" name="UndpUnit">
    <vt:lpwstr/>
  </property>
  <property fmtid="{D5CDD505-2E9C-101B-9397-08002B2CF9AE}" pid="44" name="c4e2ab2cc9354bbf9064eeb465a566">
    <vt:lpwstr/>
  </property>
  <property fmtid="{D5CDD505-2E9C-101B-9397-08002B2CF9AE}" pid="45" name="eRegFilingCode">
    <vt:lpwstr/>
  </property>
  <property fmtid="{D5CDD505-2E9C-101B-9397-08002B2CF9AE}" pid="46" name="display_urn:schemas-microsoft-com:office:office#Edit">
    <vt:lpwstr>Jacqueline Hurard</vt:lpwstr>
  </property>
  <property fmtid="{D5CDD505-2E9C-101B-9397-08002B2CF9AE}" pid="47" name="display_urn:schemas-microsoft-com:office:office#Auth">
    <vt:lpwstr>Jacqueline Hurard</vt:lpwstr>
  </property>
</Properties>
</file>